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Usuario\Documents\El Content\contenidos\capital-inteligente\eventos-y-especiales\especial-infraestructura-2022\financiacion-proyectos-UVR\"/>
    </mc:Choice>
  </mc:AlternateContent>
  <xr:revisionPtr revIDLastSave="0" documentId="13_ncr:1_{68444102-AC27-424B-A89E-B09559B89F6C}" xr6:coauthVersionLast="36" xr6:coauthVersionMax="47" xr10:uidLastSave="{00000000-0000-0000-0000-000000000000}"/>
  <bookViews>
    <workbookView xWindow="0" yWindow="0" windowWidth="20490" windowHeight="7545" xr2:uid="{16A68C6B-26AD-448A-8D4E-76E3A3AC09D7}"/>
  </bookViews>
  <sheets>
    <sheet name="Ejemplo" sheetId="1"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6" i="1"/>
  <c r="D5" i="1" s="1"/>
  <c r="D22" i="1"/>
  <c r="D23" i="1" s="1"/>
  <c r="E3" i="1"/>
  <c r="F3" i="1" s="1"/>
  <c r="G3" i="1" s="1"/>
  <c r="H3" i="1" s="1"/>
  <c r="I3" i="1" s="1"/>
  <c r="E22" i="1" l="1"/>
  <c r="E6" i="1"/>
  <c r="F6" i="1" s="1"/>
  <c r="G6" i="1" s="1"/>
  <c r="H6" i="1" s="1"/>
  <c r="I6" i="1" s="1"/>
  <c r="D12" i="1"/>
  <c r="D24" i="1" s="1"/>
  <c r="I12" i="1" l="1"/>
  <c r="D16" i="1"/>
  <c r="D17" i="1" s="1"/>
  <c r="D18" i="1" s="1"/>
  <c r="E23" i="1"/>
  <c r="F22" i="1" s="1"/>
  <c r="E12" i="1"/>
  <c r="E5" i="1"/>
  <c r="F5" i="1" s="1"/>
  <c r="G5" i="1" s="1"/>
  <c r="H5" i="1" s="1"/>
  <c r="I5" i="1" s="1"/>
  <c r="F12" i="1"/>
  <c r="H12" i="1"/>
  <c r="G12" i="1"/>
  <c r="D26" i="1" l="1"/>
  <c r="E24" i="1"/>
  <c r="D19" i="1"/>
  <c r="E15" i="1"/>
  <c r="E16" i="1" s="1"/>
  <c r="E17" i="1" s="1"/>
  <c r="E18" i="1" s="1"/>
  <c r="F23" i="1"/>
  <c r="G22" i="1" s="1"/>
  <c r="F24" i="1" l="1"/>
  <c r="E19" i="1"/>
  <c r="F15" i="1"/>
  <c r="F16" i="1" s="1"/>
  <c r="F17" i="1" s="1"/>
  <c r="F18" i="1" s="1"/>
  <c r="G23" i="1"/>
  <c r="H22" i="1" s="1"/>
  <c r="E26" i="1"/>
  <c r="F26" i="1" l="1"/>
  <c r="G24" i="1"/>
  <c r="G15" i="1"/>
  <c r="G16" i="1" s="1"/>
  <c r="G17" i="1" s="1"/>
  <c r="F19" i="1"/>
  <c r="H23" i="1"/>
  <c r="H24" i="1" l="1"/>
  <c r="I22" i="1"/>
  <c r="G19" i="1"/>
  <c r="H15" i="1"/>
  <c r="G18" i="1"/>
  <c r="I23" i="1" l="1"/>
  <c r="I24" i="1" s="1"/>
  <c r="D28" i="1" s="1"/>
  <c r="G26" i="1"/>
  <c r="H16" i="1"/>
  <c r="H17" i="1" l="1"/>
  <c r="H18" i="1" s="1"/>
  <c r="I15" i="1"/>
  <c r="I16" i="1" s="1"/>
  <c r="H19" i="1"/>
  <c r="I17" i="1" l="1"/>
  <c r="I18" i="1" s="1"/>
  <c r="I19" i="1"/>
  <c r="H26" i="1"/>
  <c r="I26" i="1" l="1"/>
  <c r="D27" i="1"/>
</calcChain>
</file>

<file path=xl/sharedStrings.xml><?xml version="1.0" encoding="utf-8"?>
<sst xmlns="http://schemas.openxmlformats.org/spreadsheetml/2006/main" count="39" uniqueCount="37">
  <si>
    <t>Año</t>
  </si>
  <si>
    <t>A)</t>
  </si>
  <si>
    <t>UVR</t>
  </si>
  <si>
    <t>B)</t>
  </si>
  <si>
    <t>IPC</t>
  </si>
  <si>
    <t>C)</t>
  </si>
  <si>
    <t>Monto (COP MM)</t>
  </si>
  <si>
    <t>D)</t>
  </si>
  <si>
    <t>Spread sobre UVR</t>
  </si>
  <si>
    <t>E)</t>
  </si>
  <si>
    <t>Spread sobre IPC</t>
  </si>
  <si>
    <t>Tasa efecitva IPC</t>
  </si>
  <si>
    <t>En UVR (COP MM)</t>
  </si>
  <si>
    <t>F)</t>
  </si>
  <si>
    <t>Saldo inicial</t>
  </si>
  <si>
    <t>G)</t>
  </si>
  <si>
    <t>Saldo final</t>
  </si>
  <si>
    <t>H)</t>
  </si>
  <si>
    <t>Intereses (UVR)</t>
  </si>
  <si>
    <t>I)</t>
  </si>
  <si>
    <t>Intereses (COP)</t>
  </si>
  <si>
    <t>J)</t>
  </si>
  <si>
    <t>Saldo COP</t>
  </si>
  <si>
    <t>En IPC (COP MM)</t>
  </si>
  <si>
    <t>K)</t>
  </si>
  <si>
    <t>L)</t>
  </si>
  <si>
    <t>M)</t>
  </si>
  <si>
    <t>Intereres</t>
  </si>
  <si>
    <t>N)</t>
  </si>
  <si>
    <t xml:space="preserve">Diferencia intereses (M-I) </t>
  </si>
  <si>
    <t>O)</t>
  </si>
  <si>
    <t>Servicio de deuda en UVR</t>
  </si>
  <si>
    <t>P)</t>
  </si>
  <si>
    <t>Servicio de deuda COP</t>
  </si>
  <si>
    <t>Esta diferencia para una concesión con FCL limitado los primeros años, permite un mayor apalancamiento. Si se sensibiliza la celda C6 para lograr el mismo pago de intereses COP (fila 14) con una deuda en IPC, el monto de la deuda se reduce considerablemente y por tanto el cash out. La UVR al considerar en el saldo de la deuda parte de los intereses permite "alargar" en el tiempo dicho pago de intereses</t>
  </si>
  <si>
    <t>Ejemplo práctico UVR en un proyecto</t>
  </si>
  <si>
    <r>
      <rPr>
        <b/>
        <sz val="11"/>
        <color theme="0"/>
        <rFont val="Calibri"/>
        <family val="2"/>
        <scheme val="minor"/>
      </rPr>
      <t xml:space="preserve">Elaborado por: </t>
    </r>
    <r>
      <rPr>
        <sz val="11"/>
        <color theme="0"/>
        <rFont val="Calibri"/>
        <family val="2"/>
        <scheme val="minor"/>
      </rPr>
      <t xml:space="preserve">John Fredy González García, director de Infraestructura e Inmobiliario - Banca de Inversión de Grupo Bancolombia, para el artículo "Financiación de proyectos de infraestructura en UVR: caso práctico" de Capital Inteligente. Disponible en: </t>
    </r>
    <r>
      <rPr>
        <u/>
        <sz val="11"/>
        <color theme="0"/>
        <rFont val="Calibri"/>
        <family val="2"/>
        <scheme val="minor"/>
      </rPr>
      <t>https://www.bancolombia.com/empresas/capital-inteligente/especiales/infraestructura-2022/financiacion-de-proyectos-de-construccion-en-UVR</t>
    </r>
    <r>
      <rPr>
        <sz val="11"/>
        <color theme="0"/>
        <rFont val="Calibri"/>
        <family val="2"/>
        <scheme val="minor"/>
      </rPr>
      <t xml:space="preserve"> (octubre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</si>
</sst>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0" x14ac:knownFonts="1">
    <font>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b/>
      <i/>
      <u/>
      <sz val="11"/>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u/>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1"/>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10" fontId="0" fillId="0" borderId="0" xfId="0" applyNumberFormat="1"/>
    <xf numFmtId="1" fontId="0" fillId="0" borderId="0" xfId="0" applyNumberFormat="1"/>
    <xf numFmtId="164" fontId="0" fillId="0" borderId="0" xfId="1" applyNumberFormat="1" applyFont="1"/>
    <xf numFmtId="0" fontId="0" fillId="0" borderId="0" xfId="0" applyAlignment="1">
      <alignment horizontal="left" indent="1"/>
    </xf>
    <xf numFmtId="164" fontId="0" fillId="0" borderId="0" xfId="0" applyNumberFormat="1"/>
    <xf numFmtId="165" fontId="0" fillId="0" borderId="0" xfId="2" applyNumberFormat="1" applyFont="1"/>
    <xf numFmtId="10" fontId="2" fillId="0" borderId="0" xfId="0" applyNumberFormat="1" applyFont="1"/>
    <xf numFmtId="9" fontId="2" fillId="0" borderId="0" xfId="0" applyNumberFormat="1" applyFont="1"/>
    <xf numFmtId="164" fontId="3" fillId="0" borderId="0" xfId="1" applyNumberFormat="1" applyFont="1"/>
    <xf numFmtId="164" fontId="0" fillId="0" borderId="0" xfId="1" applyNumberFormat="1" applyFont="1" applyBorder="1"/>
    <xf numFmtId="0" fontId="4" fillId="0" borderId="2" xfId="0" applyFont="1" applyBorder="1"/>
    <xf numFmtId="164" fontId="0" fillId="3" borderId="0" xfId="1" applyNumberFormat="1" applyFont="1" applyFill="1"/>
    <xf numFmtId="164" fontId="0" fillId="3" borderId="0" xfId="0" applyNumberFormat="1" applyFill="1"/>
    <xf numFmtId="164" fontId="0" fillId="4" borderId="1" xfId="1" applyNumberFormat="1" applyFont="1" applyFill="1" applyBorder="1"/>
    <xf numFmtId="164" fontId="0" fillId="4" borderId="2" xfId="1" applyNumberFormat="1" applyFont="1" applyFill="1" applyBorder="1"/>
    <xf numFmtId="164" fontId="0" fillId="4" borderId="3" xfId="1" applyNumberFormat="1" applyFont="1" applyFill="1" applyBorder="1"/>
    <xf numFmtId="164" fontId="0" fillId="2" borderId="1" xfId="1" applyNumberFormat="1" applyFont="1" applyFill="1" applyBorder="1"/>
    <xf numFmtId="164" fontId="0" fillId="2" borderId="2" xfId="1" applyNumberFormat="1" applyFont="1" applyFill="1" applyBorder="1"/>
    <xf numFmtId="164" fontId="0" fillId="2" borderId="3" xfId="1" applyNumberFormat="1" applyFont="1" applyFill="1" applyBorder="1"/>
    <xf numFmtId="165" fontId="2" fillId="0" borderId="0" xfId="0" applyNumberFormat="1" applyFont="1"/>
    <xf numFmtId="0" fontId="5" fillId="0" borderId="0" xfId="0" applyFont="1"/>
    <xf numFmtId="164" fontId="3" fillId="0" borderId="0" xfId="0" applyNumberFormat="1" applyFont="1"/>
    <xf numFmtId="0" fontId="0" fillId="0" borderId="0" xfId="0" applyFill="1" applyAlignment="1">
      <alignment horizontal="left" vertical="top" wrapText="1"/>
    </xf>
    <xf numFmtId="0" fontId="6" fillId="0" borderId="0" xfId="0" applyFont="1" applyAlignment="1">
      <alignment horizontal="center" vertical="center"/>
    </xf>
    <xf numFmtId="0" fontId="8" fillId="5" borderId="0" xfId="0" applyFont="1" applyFill="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21167</xdr:colOff>
      <xdr:row>0</xdr:row>
      <xdr:rowOff>1143000</xdr:rowOff>
    </xdr:to>
    <xdr:pic>
      <xdr:nvPicPr>
        <xdr:cNvPr id="3" name="Imagen 2">
          <a:extLst>
            <a:ext uri="{FF2B5EF4-FFF2-40B4-BE49-F238E27FC236}">
              <a16:creationId xmlns:a16="http://schemas.microsoft.com/office/drawing/2014/main" id="{ED046594-933B-459A-96CC-3080A1F6B3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630B4-B113-4C82-9252-7E786594E371}">
  <dimension ref="A1:L31"/>
  <sheetViews>
    <sheetView showGridLines="0" tabSelected="1" topLeftCell="A20" zoomScale="90" zoomScaleNormal="90" workbookViewId="0">
      <selection activeCell="A30" sqref="A30:I30"/>
    </sheetView>
  </sheetViews>
  <sheetFormatPr baseColWidth="10" defaultColWidth="9.140625" defaultRowHeight="15" x14ac:dyDescent="0.25"/>
  <cols>
    <col min="1" max="1" width="4.7109375" customWidth="1"/>
    <col min="2" max="2" width="18.7109375" customWidth="1"/>
    <col min="3" max="3" width="10" customWidth="1"/>
    <col min="4" max="4" width="10.85546875" customWidth="1"/>
    <col min="5" max="9" width="9.28515625" customWidth="1"/>
    <col min="11" max="11" width="26.5703125" customWidth="1"/>
    <col min="12" max="12" width="10.5703125" bestFit="1" customWidth="1"/>
  </cols>
  <sheetData>
    <row r="1" spans="1:10" ht="94.5" customHeight="1" x14ac:dyDescent="0.25"/>
    <row r="2" spans="1:10" ht="26.25" customHeight="1" x14ac:dyDescent="0.25">
      <c r="A2" s="24" t="s">
        <v>35</v>
      </c>
      <c r="B2" s="24"/>
      <c r="C2" s="24"/>
      <c r="D2" s="24"/>
      <c r="E2" s="24"/>
      <c r="F2" s="24"/>
      <c r="G2" s="24"/>
      <c r="H2" s="24"/>
      <c r="I2" s="24"/>
    </row>
    <row r="3" spans="1:10" x14ac:dyDescent="0.25">
      <c r="B3" s="11" t="s">
        <v>0</v>
      </c>
      <c r="C3" s="11">
        <v>0</v>
      </c>
      <c r="D3" s="11">
        <v>1</v>
      </c>
      <c r="E3" s="11">
        <f>+D3+1</f>
        <v>2</v>
      </c>
      <c r="F3" s="11">
        <f t="shared" ref="F3:H3" si="0">+E3+1</f>
        <v>3</v>
      </c>
      <c r="G3" s="11">
        <f t="shared" si="0"/>
        <v>4</v>
      </c>
      <c r="H3" s="11">
        <f t="shared" si="0"/>
        <v>5</v>
      </c>
      <c r="I3" s="11">
        <f t="shared" ref="I3" si="1">+H3+1</f>
        <v>6</v>
      </c>
    </row>
    <row r="5" spans="1:10" x14ac:dyDescent="0.25">
      <c r="A5" t="s">
        <v>1</v>
      </c>
      <c r="B5" t="s">
        <v>2</v>
      </c>
      <c r="C5" s="2">
        <v>100</v>
      </c>
      <c r="D5" s="2">
        <f>+C5*(1+D6)</f>
        <v>107</v>
      </c>
      <c r="E5" s="2">
        <f t="shared" ref="E5:H5" si="2">+D5*(1+E6)</f>
        <v>114.49000000000001</v>
      </c>
      <c r="F5" s="2">
        <f t="shared" si="2"/>
        <v>122.50430000000001</v>
      </c>
      <c r="G5" s="2">
        <f t="shared" si="2"/>
        <v>131.07960100000003</v>
      </c>
      <c r="H5" s="2">
        <f t="shared" si="2"/>
        <v>140.25517307000004</v>
      </c>
      <c r="I5" s="2">
        <f t="shared" ref="I5" si="3">+H5*(1+I6)</f>
        <v>150.07303518490005</v>
      </c>
      <c r="J5" s="2"/>
    </row>
    <row r="6" spans="1:10" x14ac:dyDescent="0.25">
      <c r="A6" t="s">
        <v>3</v>
      </c>
      <c r="B6" t="s">
        <v>4</v>
      </c>
      <c r="C6" s="20">
        <v>7.0000000000000007E-2</v>
      </c>
      <c r="D6" s="20">
        <f>+C6</f>
        <v>7.0000000000000007E-2</v>
      </c>
      <c r="E6" s="20">
        <f t="shared" ref="E6:H6" si="4">+D6</f>
        <v>7.0000000000000007E-2</v>
      </c>
      <c r="F6" s="20">
        <f t="shared" si="4"/>
        <v>7.0000000000000007E-2</v>
      </c>
      <c r="G6" s="20">
        <f t="shared" si="4"/>
        <v>7.0000000000000007E-2</v>
      </c>
      <c r="H6" s="20">
        <f t="shared" si="4"/>
        <v>7.0000000000000007E-2</v>
      </c>
      <c r="I6" s="20">
        <f t="shared" ref="I6" si="5">+H6</f>
        <v>7.0000000000000007E-2</v>
      </c>
      <c r="J6" s="7"/>
    </row>
    <row r="7" spans="1:10" x14ac:dyDescent="0.25">
      <c r="C7" s="7"/>
      <c r="D7" s="7"/>
      <c r="E7" s="8"/>
      <c r="F7" s="7"/>
      <c r="G7" s="7"/>
      <c r="H7" s="7"/>
      <c r="I7" s="7"/>
      <c r="J7" s="7"/>
    </row>
    <row r="8" spans="1:10" x14ac:dyDescent="0.25">
      <c r="A8" t="s">
        <v>5</v>
      </c>
      <c r="B8" t="s">
        <v>6</v>
      </c>
      <c r="C8" s="3">
        <v>500000</v>
      </c>
    </row>
    <row r="9" spans="1:10" x14ac:dyDescent="0.25">
      <c r="A9" t="s">
        <v>7</v>
      </c>
      <c r="B9" t="s">
        <v>8</v>
      </c>
      <c r="C9" s="1">
        <v>0.08</v>
      </c>
    </row>
    <row r="10" spans="1:10" x14ac:dyDescent="0.25">
      <c r="A10" t="s">
        <v>9</v>
      </c>
      <c r="B10" t="s">
        <v>10</v>
      </c>
      <c r="C10" s="1">
        <v>0.08</v>
      </c>
      <c r="J10" s="6"/>
    </row>
    <row r="11" spans="1:10" x14ac:dyDescent="0.25">
      <c r="C11" s="1"/>
      <c r="J11" s="6"/>
    </row>
    <row r="12" spans="1:10" x14ac:dyDescent="0.25">
      <c r="B12" t="s">
        <v>11</v>
      </c>
      <c r="C12" s="1"/>
      <c r="D12" s="6">
        <f t="shared" ref="D12:I12" si="6">+(1+$C$10)*(1+D6)-1</f>
        <v>0.15560000000000018</v>
      </c>
      <c r="E12" s="6">
        <f t="shared" si="6"/>
        <v>0.15560000000000018</v>
      </c>
      <c r="F12" s="6">
        <f t="shared" si="6"/>
        <v>0.15560000000000018</v>
      </c>
      <c r="G12" s="6">
        <f t="shared" si="6"/>
        <v>0.15560000000000018</v>
      </c>
      <c r="H12" s="6">
        <f t="shared" si="6"/>
        <v>0.15560000000000018</v>
      </c>
      <c r="I12" s="6">
        <f t="shared" si="6"/>
        <v>0.15560000000000018</v>
      </c>
      <c r="J12" s="6"/>
    </row>
    <row r="13" spans="1:10" x14ac:dyDescent="0.25">
      <c r="C13" s="1"/>
    </row>
    <row r="14" spans="1:10" x14ac:dyDescent="0.25">
      <c r="B14" s="21" t="s">
        <v>12</v>
      </c>
    </row>
    <row r="15" spans="1:10" x14ac:dyDescent="0.25">
      <c r="A15" t="s">
        <v>13</v>
      </c>
      <c r="B15" s="4" t="s">
        <v>14</v>
      </c>
      <c r="D15" s="3">
        <f>+C8/C5</f>
        <v>5000</v>
      </c>
      <c r="E15" s="3">
        <f>+D16</f>
        <v>5000</v>
      </c>
      <c r="F15" s="3">
        <f>+E16</f>
        <v>5000</v>
      </c>
      <c r="G15" s="3">
        <f>+F16</f>
        <v>5000</v>
      </c>
      <c r="H15" s="3">
        <f>+G16</f>
        <v>5000</v>
      </c>
      <c r="I15" s="3">
        <f t="shared" ref="I15" si="7">+H16</f>
        <v>5000</v>
      </c>
      <c r="J15" s="3"/>
    </row>
    <row r="16" spans="1:10" x14ac:dyDescent="0.25">
      <c r="A16" t="s">
        <v>15</v>
      </c>
      <c r="B16" s="4" t="s">
        <v>16</v>
      </c>
      <c r="D16" s="3">
        <f>+D15</f>
        <v>5000</v>
      </c>
      <c r="E16" s="3">
        <f>+E15</f>
        <v>5000</v>
      </c>
      <c r="F16" s="3">
        <f>+F15</f>
        <v>5000</v>
      </c>
      <c r="G16" s="3">
        <f>+G15</f>
        <v>5000</v>
      </c>
      <c r="H16" s="3">
        <f>+H15</f>
        <v>5000</v>
      </c>
      <c r="I16" s="3">
        <f t="shared" ref="I16" si="8">+I15</f>
        <v>5000</v>
      </c>
      <c r="J16" s="3"/>
    </row>
    <row r="17" spans="1:12" x14ac:dyDescent="0.25">
      <c r="A17" t="s">
        <v>17</v>
      </c>
      <c r="B17" s="4" t="s">
        <v>18</v>
      </c>
      <c r="D17" s="3">
        <f t="shared" ref="D17:I17" si="9">+D16*$C$9</f>
        <v>400</v>
      </c>
      <c r="E17" s="3">
        <f t="shared" si="9"/>
        <v>400</v>
      </c>
      <c r="F17" s="3">
        <f t="shared" si="9"/>
        <v>400</v>
      </c>
      <c r="G17" s="3">
        <f t="shared" si="9"/>
        <v>400</v>
      </c>
      <c r="H17" s="3">
        <f t="shared" si="9"/>
        <v>400</v>
      </c>
      <c r="I17" s="3">
        <f t="shared" si="9"/>
        <v>400</v>
      </c>
      <c r="J17" s="3"/>
    </row>
    <row r="18" spans="1:12" x14ac:dyDescent="0.25">
      <c r="A18" t="s">
        <v>19</v>
      </c>
      <c r="B18" s="4" t="s">
        <v>20</v>
      </c>
      <c r="D18" s="14">
        <f t="shared" ref="D18:I18" si="10">+D17*D5</f>
        <v>42800</v>
      </c>
      <c r="E18" s="15">
        <f t="shared" si="10"/>
        <v>45796</v>
      </c>
      <c r="F18" s="15">
        <f t="shared" si="10"/>
        <v>49001.720000000008</v>
      </c>
      <c r="G18" s="15">
        <f t="shared" si="10"/>
        <v>52431.840400000008</v>
      </c>
      <c r="H18" s="15">
        <f t="shared" si="10"/>
        <v>56102.069228000015</v>
      </c>
      <c r="I18" s="16">
        <f t="shared" si="10"/>
        <v>60029.214073960022</v>
      </c>
      <c r="J18" s="10"/>
      <c r="L18" s="5"/>
    </row>
    <row r="19" spans="1:12" x14ac:dyDescent="0.25">
      <c r="A19" t="s">
        <v>21</v>
      </c>
      <c r="B19" s="4" t="s">
        <v>22</v>
      </c>
      <c r="D19" s="3">
        <f t="shared" ref="D19:I19" si="11">+D16*D5</f>
        <v>535000</v>
      </c>
      <c r="E19" s="3">
        <f t="shared" si="11"/>
        <v>572450</v>
      </c>
      <c r="F19" s="3">
        <f t="shared" si="11"/>
        <v>612521.50000000012</v>
      </c>
      <c r="G19" s="3">
        <f t="shared" si="11"/>
        <v>655398.00500000012</v>
      </c>
      <c r="H19" s="3">
        <f t="shared" si="11"/>
        <v>701275.86535000021</v>
      </c>
      <c r="I19" s="12">
        <f t="shared" si="11"/>
        <v>750365.17592450022</v>
      </c>
      <c r="J19" s="3"/>
      <c r="L19" s="5"/>
    </row>
    <row r="20" spans="1:12" x14ac:dyDescent="0.25">
      <c r="D20" s="22"/>
    </row>
    <row r="21" spans="1:12" x14ac:dyDescent="0.25">
      <c r="B21" s="21" t="s">
        <v>23</v>
      </c>
      <c r="D21" s="9"/>
      <c r="E21" s="5"/>
      <c r="F21" s="5"/>
      <c r="G21" s="5"/>
      <c r="H21" s="5"/>
      <c r="I21" s="5"/>
      <c r="J21" s="5"/>
      <c r="L21" s="5"/>
    </row>
    <row r="22" spans="1:12" x14ac:dyDescent="0.25">
      <c r="A22" t="s">
        <v>24</v>
      </c>
      <c r="B22" s="4" t="s">
        <v>14</v>
      </c>
      <c r="D22" s="5">
        <f>+C8</f>
        <v>500000</v>
      </c>
      <c r="E22" s="5">
        <f>+D23</f>
        <v>500000</v>
      </c>
      <c r="F22" s="5">
        <f>+E23</f>
        <v>500000</v>
      </c>
      <c r="G22" s="5">
        <f>+F23</f>
        <v>500000</v>
      </c>
      <c r="H22" s="5">
        <f>+G23</f>
        <v>500000</v>
      </c>
      <c r="I22" s="5">
        <f t="shared" ref="I22" si="12">+H23</f>
        <v>500000</v>
      </c>
      <c r="J22" s="5"/>
    </row>
    <row r="23" spans="1:12" x14ac:dyDescent="0.25">
      <c r="A23" t="s">
        <v>25</v>
      </c>
      <c r="B23" s="4" t="s">
        <v>16</v>
      </c>
      <c r="D23" s="5">
        <f>+D22</f>
        <v>500000</v>
      </c>
      <c r="E23" s="5">
        <f>+E22</f>
        <v>500000</v>
      </c>
      <c r="F23" s="5">
        <f>+F22</f>
        <v>500000</v>
      </c>
      <c r="G23" s="5">
        <f>+G22</f>
        <v>500000</v>
      </c>
      <c r="H23" s="5">
        <f>+H22</f>
        <v>500000</v>
      </c>
      <c r="I23" s="13">
        <f t="shared" ref="I23" si="13">+I22</f>
        <v>500000</v>
      </c>
      <c r="J23" s="5"/>
    </row>
    <row r="24" spans="1:12" x14ac:dyDescent="0.25">
      <c r="A24" t="s">
        <v>26</v>
      </c>
      <c r="B24" s="4" t="s">
        <v>27</v>
      </c>
      <c r="D24" s="14">
        <f t="shared" ref="D24:I24" si="14">+AVERAGE(D22:D23)*D12</f>
        <v>77800.000000000087</v>
      </c>
      <c r="E24" s="15">
        <f t="shared" si="14"/>
        <v>77800.000000000087</v>
      </c>
      <c r="F24" s="15">
        <f t="shared" si="14"/>
        <v>77800.000000000087</v>
      </c>
      <c r="G24" s="15">
        <f t="shared" si="14"/>
        <v>77800.000000000087</v>
      </c>
      <c r="H24" s="15">
        <f t="shared" si="14"/>
        <v>77800.000000000087</v>
      </c>
      <c r="I24" s="16">
        <f t="shared" si="14"/>
        <v>77800.000000000087</v>
      </c>
      <c r="J24" s="10"/>
    </row>
    <row r="25" spans="1:12" x14ac:dyDescent="0.25">
      <c r="B25" s="4"/>
    </row>
    <row r="26" spans="1:12" x14ac:dyDescent="0.25">
      <c r="A26" t="s">
        <v>28</v>
      </c>
      <c r="B26" s="4" t="s">
        <v>29</v>
      </c>
      <c r="D26" s="17">
        <f>+D24-D18</f>
        <v>35000.000000000087</v>
      </c>
      <c r="E26" s="18">
        <f>+E24-E18</f>
        <v>32004.000000000087</v>
      </c>
      <c r="F26" s="18">
        <f>+F24-F18</f>
        <v>28798.280000000079</v>
      </c>
      <c r="G26" s="18">
        <f>+G24-G18</f>
        <v>25368.159600000079</v>
      </c>
      <c r="H26" s="18">
        <f>+H24-H18</f>
        <v>21697.930772000072</v>
      </c>
      <c r="I26" s="19">
        <f t="shared" ref="I26" si="15">+I24-I18</f>
        <v>17770.785926040066</v>
      </c>
      <c r="L26" s="5"/>
    </row>
    <row r="27" spans="1:12" x14ac:dyDescent="0.25">
      <c r="A27" t="s">
        <v>30</v>
      </c>
      <c r="B27" s="4" t="s">
        <v>31</v>
      </c>
      <c r="D27" s="5">
        <f>+SUM(D18:I18)+I19</f>
        <v>1056526.0196264603</v>
      </c>
      <c r="L27" s="5"/>
    </row>
    <row r="28" spans="1:12" x14ac:dyDescent="0.25">
      <c r="A28" t="s">
        <v>32</v>
      </c>
      <c r="B28" s="4" t="s">
        <v>33</v>
      </c>
      <c r="D28" s="3">
        <f>+SUM(D24:I24,I23)</f>
        <v>966800.00000000058</v>
      </c>
    </row>
    <row r="29" spans="1:12" x14ac:dyDescent="0.25">
      <c r="B29" s="4"/>
      <c r="D29" s="3"/>
    </row>
    <row r="30" spans="1:12" ht="90.75" customHeight="1" x14ac:dyDescent="0.25">
      <c r="A30" s="23" t="s">
        <v>34</v>
      </c>
      <c r="B30" s="23"/>
      <c r="C30" s="23"/>
      <c r="D30" s="23"/>
      <c r="E30" s="23"/>
      <c r="F30" s="23"/>
      <c r="G30" s="23"/>
      <c r="H30" s="23"/>
      <c r="I30" s="23"/>
    </row>
    <row r="31" spans="1:12" ht="87" customHeight="1" x14ac:dyDescent="0.25">
      <c r="A31" s="25" t="s">
        <v>36</v>
      </c>
      <c r="B31" s="25"/>
      <c r="C31" s="25"/>
      <c r="D31" s="25"/>
      <c r="E31" s="25"/>
      <c r="F31" s="25"/>
      <c r="G31" s="25"/>
      <c r="H31" s="25"/>
      <c r="I31" s="25"/>
    </row>
  </sheetData>
  <mergeCells count="3">
    <mergeCell ref="A2:I2"/>
    <mergeCell ref="A30:I30"/>
    <mergeCell ref="A31:I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Ejemplo</vt:lpstr>
    </vt:vector>
  </TitlesOfParts>
  <Manager/>
  <Company>Bancolombia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Fredy Gonzalez Garcia</dc:creator>
  <cp:keywords/>
  <dc:description/>
  <cp:lastModifiedBy>Usuario</cp:lastModifiedBy>
  <cp:revision/>
  <dcterms:created xsi:type="dcterms:W3CDTF">2022-02-09T13:51:24Z</dcterms:created>
  <dcterms:modified xsi:type="dcterms:W3CDTF">2022-10-05T13:59:09Z</dcterms:modified>
  <cp:category/>
  <cp:contentStatus/>
</cp:coreProperties>
</file>